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ish.Ramikhudoev\Desktop\"/>
    </mc:Choice>
  </mc:AlternateContent>
  <bookViews>
    <workbookView xWindow="0" yWindow="0" windowWidth="21943" windowHeight="7929"/>
  </bookViews>
  <sheets>
    <sheet name="PN14.01" sheetId="1" r:id="rId1"/>
  </sheets>
  <externalReferences>
    <externalReference r:id="rId2"/>
    <externalReference r:id="rId3"/>
    <externalReference r:id="rId4"/>
    <externalReference r:id="rId5"/>
  </externalReferences>
  <definedNames>
    <definedName name="asdfas">[2]Intro!$B$3</definedName>
    <definedName name="Month">[3]Intro!$B$3</definedName>
    <definedName name="onepager">'[3]Monthly Report'!$AC$4:$BQ$119</definedName>
    <definedName name="_xlnm.Print_Area" localSheetId="0">'PN14.01'!$A$1:$H$27</definedName>
    <definedName name="PRINT1">#REF!</definedName>
    <definedName name="PRINT2">#REF!</definedName>
    <definedName name="TABLEBS">#REF!</definedName>
    <definedName name="TABLEBSBUDGET">'[3]BS Budget (LC)'!$B$3:$P$96</definedName>
    <definedName name="TABLEBSUSD">'[3]BS (USD)'!$B$3:$N$96</definedName>
    <definedName name="TABLEBSUSDBUDGET">'[3]BS Budget (USD)'!$B$3:$N$96</definedName>
    <definedName name="TABLEFX">[3]Intro!$B$10:$P$18</definedName>
    <definedName name="TABLEKPI">'[3]KPI (LC)'!$B$3:$O$302</definedName>
    <definedName name="TABLEKPIBUDGET">'[3]KPI Budget (LC)'!$B$3:$Q$302</definedName>
    <definedName name="TABLEKPIUSD">'[3]KPI (USD)'!$B$3:$X$298</definedName>
    <definedName name="TABLEKPIUSDBUDGET">'[3]KPI Budget (USD)'!$B$3:$X$302</definedName>
    <definedName name="TABLEPL">#REF!</definedName>
    <definedName name="TABLEPLUSD">'[3]P&amp;L (USD)'!$B$3:$X$80</definedName>
    <definedName name="TABLEPLUSDBUDGET">'[3]P&amp;L Budget (USD)'!$B$3:$X$80</definedName>
    <definedName name="TABLERISK">'[3]Risk (LC)'!$B$3:$N$100</definedName>
    <definedName name="TABLERISKBUDGET">'[3]Risk Budget (LC)'!$B$3:$O$100</definedName>
    <definedName name="Z_871F8275_217B_436F_8813_871F820F0EE4_.wvu.PrintArea" localSheetId="0" hidden="1">'PN14.01'!$A$1:$H$27</definedName>
    <definedName name="Z_ECE607A2_8A26_46E0_8BDC_E9AD788F604C_.wvu.PrintArea" localSheetId="0" hidden="1">'PN14.01'!$A$1:$H$27</definedName>
    <definedName name="Z_FB1E0752_409C_4E7D_BCFE_7AEBEB8B5F0D_.wvu.PrintArea" localSheetId="0" hidden="1">'PN14.01'!$A$1:$H$27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F27" i="1"/>
  <c r="F26" i="1"/>
  <c r="H26" i="1" s="1"/>
  <c r="H25" i="1"/>
  <c r="F25" i="1"/>
  <c r="F24" i="1"/>
  <c r="H24" i="1" s="1"/>
  <c r="H23" i="1"/>
  <c r="F23" i="1"/>
  <c r="F22" i="1"/>
  <c r="H22" i="1" s="1"/>
  <c r="H21" i="1"/>
  <c r="F21" i="1"/>
  <c r="F20" i="1"/>
  <c r="H20" i="1" s="1"/>
  <c r="H19" i="1"/>
  <c r="F19" i="1"/>
  <c r="F18" i="1"/>
  <c r="H18" i="1" s="1"/>
  <c r="H17" i="1"/>
  <c r="F17" i="1"/>
  <c r="F16" i="1"/>
  <c r="H16" i="1" s="1"/>
  <c r="H15" i="1"/>
  <c r="F15" i="1"/>
  <c r="F14" i="1"/>
  <c r="H14" i="1" s="1"/>
  <c r="H13" i="1"/>
  <c r="F13" i="1"/>
  <c r="F12" i="1"/>
  <c r="H12" i="1" s="1"/>
  <c r="F11" i="1"/>
  <c r="F10" i="1"/>
  <c r="H10" i="1" s="1"/>
  <c r="F9" i="1"/>
  <c r="H9" i="1" s="1"/>
  <c r="H8" i="1"/>
  <c r="F8" i="1"/>
  <c r="G11" i="1" s="1"/>
  <c r="H11" i="1" s="1"/>
  <c r="C3" i="1"/>
  <c r="C2" i="1"/>
</calcChain>
</file>

<file path=xl/sharedStrings.xml><?xml version="1.0" encoding="utf-8"?>
<sst xmlns="http://schemas.openxmlformats.org/spreadsheetml/2006/main" count="88" uniqueCount="75">
  <si>
    <t>Замимаи №25 ба Тартиби таҳия ва пешниҳоди                                      ҳисоботҳои молиявии ташкилотҳои қарзӣ</t>
  </si>
  <si>
    <t>ҶАДВАЛИ 14.01. МЕЪЁРҲОИ МАҚБУЛ</t>
  </si>
  <si>
    <t>Номгӯйи меъёрҳои мақбул</t>
  </si>
  <si>
    <t>Рамзҳо</t>
  </si>
  <si>
    <t>Ҳисобкунии меъёрҳои мақбул</t>
  </si>
  <si>
    <t>Нишондиҳанда ҳои ҳақиқии меъёрҳои мақбул</t>
  </si>
  <si>
    <t>Талаботи  меъёрҳои мақбул</t>
  </si>
  <si>
    <t>Фарқият</t>
  </si>
  <si>
    <t>14.01.000</t>
  </si>
  <si>
    <t>Меъёри кифоятии сармоя</t>
  </si>
  <si>
    <t>К1.1</t>
  </si>
  <si>
    <r>
      <t xml:space="preserve">Сармояи танзимшаванда
</t>
    </r>
    <r>
      <rPr>
        <sz val="14"/>
        <rFont val="Times New Roman"/>
        <family val="1"/>
        <charset val="204"/>
      </rPr>
      <t>Дороиҳои бо назардошти хавф баркашидашуда</t>
    </r>
  </si>
  <si>
    <t>14.01.005</t>
  </si>
  <si>
    <t>К1.2</t>
  </si>
  <si>
    <r>
      <t xml:space="preserve">Сармояи танзимшаванда
</t>
    </r>
    <r>
      <rPr>
        <sz val="14"/>
        <rFont val="Times New Roman"/>
        <family val="1"/>
        <charset val="204"/>
      </rPr>
      <t>Дороиҳои умумӣ</t>
    </r>
  </si>
  <si>
    <t>14.01.007</t>
  </si>
  <si>
    <t>Меъёри кифоятии сармояи асосӣ</t>
  </si>
  <si>
    <t>К1.3</t>
  </si>
  <si>
    <r>
      <t xml:space="preserve">Сармояи асосии соф 
</t>
    </r>
    <r>
      <rPr>
        <sz val="14"/>
        <rFont val="Times New Roman"/>
        <family val="1"/>
        <charset val="204"/>
      </rPr>
      <t>Дороиҳои бо назардошти хавф баркашидашуда</t>
    </r>
  </si>
  <si>
    <t>14.01.010</t>
  </si>
  <si>
    <t>Меъёри пардохтпазирии ҷорӣ</t>
  </si>
  <si>
    <t>К2.1</t>
  </si>
  <si>
    <r>
      <t xml:space="preserve">Дороиҳои пардохтпазир
</t>
    </r>
    <r>
      <rPr>
        <sz val="14"/>
        <rFont val="Times New Roman"/>
        <family val="1"/>
        <charset val="204"/>
      </rPr>
      <t>Уҳдадориҳои кутоҳмуддат</t>
    </r>
  </si>
  <si>
    <t>14.01.015</t>
  </si>
  <si>
    <t>Андозаи ниҳоии хавфҳо барои як қарзгир
ё гурӯҳи қарзгирони алоқаманд</t>
  </si>
  <si>
    <t>K3.1</t>
  </si>
  <si>
    <r>
      <t xml:space="preserve">Уҳдадориҳои қарзии як қарзгир ё гурӯҳи қарзгирони алоқаманд
</t>
    </r>
    <r>
      <rPr>
        <sz val="14"/>
        <rFont val="Times New Roman"/>
        <family val="1"/>
        <charset val="204"/>
      </rPr>
      <t>Сармояи танзимшаванда</t>
    </r>
  </si>
  <si>
    <t>14.01.020</t>
  </si>
  <si>
    <t>Андозаи ниҳоии хавф барои қарзҳои калон</t>
  </si>
  <si>
    <t>K3.2</t>
  </si>
  <si>
    <r>
      <t xml:space="preserve">Ҷамъи уҳдадориҳои қарзии қарзгирони калон
</t>
    </r>
    <r>
      <rPr>
        <sz val="14"/>
        <rFont val="Times New Roman"/>
        <family val="1"/>
        <charset val="204"/>
      </rPr>
      <t>Сармояи танзимшаванда</t>
    </r>
  </si>
  <si>
    <t>14.01.025</t>
  </si>
  <si>
    <t>Андозаи ниҳоии хавф ба як қарзгир-шахси вобастаи (алоқаманди) ташкилоти қарзӣ</t>
  </si>
  <si>
    <t>K4.1</t>
  </si>
  <si>
    <r>
      <t xml:space="preserve">Уҳдадориҳои қарзии як шахси вобаста
</t>
    </r>
    <r>
      <rPr>
        <sz val="14"/>
        <rFont val="Times New Roman"/>
        <family val="1"/>
        <charset val="204"/>
      </rPr>
      <t xml:space="preserve">Сармояи танзимшаванда </t>
    </r>
  </si>
  <si>
    <t>14.01.030</t>
  </si>
  <si>
    <t>Андозаи ниҳоии хавф ба шахсони вобастаи (алоқаманди) ташкилоти қарзӣ</t>
  </si>
  <si>
    <t>K4.2</t>
  </si>
  <si>
    <r>
      <t xml:space="preserve">Ҷамъи уҳдадориҳои қарзии шахсони вобаста
</t>
    </r>
    <r>
      <rPr>
        <sz val="14"/>
        <rFont val="Times New Roman"/>
        <family val="1"/>
        <charset val="204"/>
      </rPr>
      <t>Сармояи танзимшаванда</t>
    </r>
  </si>
  <si>
    <t>14.01.045</t>
  </si>
  <si>
    <t>Меъёри истифодаи маблағҳои худии ташкилоти қарзӣ барои харидани саҳмияҳои (ҳиссаҳои) дигар шахсони ҳуқуқӣ</t>
  </si>
  <si>
    <t>K5</t>
  </si>
  <si>
    <r>
      <t xml:space="preserve">Сармоягузории  худӣ
</t>
    </r>
    <r>
      <rPr>
        <sz val="14"/>
        <rFont val="Times New Roman"/>
        <family val="1"/>
        <charset val="204"/>
      </rPr>
      <t>Сармояи танзимшаванда</t>
    </r>
  </si>
  <si>
    <t>14.01.054</t>
  </si>
  <si>
    <t>Меъёри ҳадди ниҳоии пасандозҳо ва амонатҳои ҷалбшаванда</t>
  </si>
  <si>
    <t>K7</t>
  </si>
  <si>
    <r>
      <t xml:space="preserve">Маблағи амонатҳо ва пасандозҳо 
</t>
    </r>
    <r>
      <rPr>
        <sz val="14"/>
        <rFont val="Times New Roman"/>
        <family val="1"/>
        <charset val="204"/>
      </rPr>
      <t xml:space="preserve">Сармояи танзимшаванда </t>
    </r>
  </si>
  <si>
    <t>14.01.055</t>
  </si>
  <si>
    <t>Мавқеи умумии кушодаи дарози асъорӣ</t>
  </si>
  <si>
    <t>K6.1</t>
  </si>
  <si>
    <r>
      <t xml:space="preserve">Мавқеи умумии кушодаи дарози асъор
</t>
    </r>
    <r>
      <rPr>
        <sz val="14"/>
        <rFont val="Times New Roman"/>
        <family val="1"/>
        <charset val="204"/>
      </rPr>
      <t>Сармояи танзимшаванда</t>
    </r>
  </si>
  <si>
    <t>14.01.060</t>
  </si>
  <si>
    <t>Мавқеи умумии кушодаи кутоҳи асъорӣ</t>
  </si>
  <si>
    <r>
      <t xml:space="preserve">Мавқеи умумии кушодаи кутоҳи асъор
</t>
    </r>
    <r>
      <rPr>
        <sz val="14"/>
        <rFont val="Times New Roman"/>
        <family val="1"/>
        <charset val="204"/>
      </rPr>
      <t>Сармояи танзимшаванда</t>
    </r>
  </si>
  <si>
    <t>14.01.065</t>
  </si>
  <si>
    <t>K6.1.1</t>
  </si>
  <si>
    <r>
      <t xml:space="preserve">Асъори хориҷии қобили табдили озод
</t>
    </r>
    <r>
      <rPr>
        <sz val="14"/>
        <rFont val="Times New Roman"/>
        <family val="1"/>
        <charset val="204"/>
      </rPr>
      <t xml:space="preserve">Сармояи танзимшаванда </t>
    </r>
  </si>
  <si>
    <t>14.01.070</t>
  </si>
  <si>
    <t>K6.1.2</t>
  </si>
  <si>
    <r>
      <t xml:space="preserve">Асъори хориҷии қобили табдили озод
</t>
    </r>
    <r>
      <rPr>
        <sz val="14"/>
        <rFont val="Times New Roman"/>
        <family val="1"/>
        <charset val="204"/>
      </rPr>
      <t>Сармояи танзимшаванда</t>
    </r>
  </si>
  <si>
    <t>14.01.075</t>
  </si>
  <si>
    <t>K6.1.3</t>
  </si>
  <si>
    <r>
      <t xml:space="preserve">Асъори хориҷии ғайриқобили табдили озод
</t>
    </r>
    <r>
      <rPr>
        <sz val="14"/>
        <rFont val="Times New Roman"/>
        <family val="1"/>
        <charset val="204"/>
      </rPr>
      <t>Сармояи танзимшаванда</t>
    </r>
  </si>
  <si>
    <t>14.01.080</t>
  </si>
  <si>
    <t>K6.1.4</t>
  </si>
  <si>
    <t>14.01.085</t>
  </si>
  <si>
    <t>K6.2.1</t>
  </si>
  <si>
    <r>
      <t xml:space="preserve">Асъори алоҳидаи қобили табдили озод
</t>
    </r>
    <r>
      <rPr>
        <sz val="14"/>
        <rFont val="Times New Roman"/>
        <family val="1"/>
        <charset val="204"/>
      </rPr>
      <t>Сармояи танзимшаванда</t>
    </r>
  </si>
  <si>
    <t>14.01.090</t>
  </si>
  <si>
    <t>K6.2.2</t>
  </si>
  <si>
    <t>14.01.095</t>
  </si>
  <si>
    <t>K6.2.3</t>
  </si>
  <si>
    <r>
      <t xml:space="preserve">Асъори алоҳидаи ғайриқобили табдили озод
</t>
    </r>
    <r>
      <rPr>
        <sz val="14"/>
        <rFont val="Times New Roman"/>
        <family val="1"/>
        <charset val="204"/>
      </rPr>
      <t>Сармояи танзимшаванда</t>
    </r>
  </si>
  <si>
    <t>14.01.100</t>
  </si>
  <si>
    <t>K6.2.4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</si>
</sst>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2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2" applyFont="1" applyAlignment="1">
      <alignment horizontal="left"/>
    </xf>
    <xf numFmtId="0" fontId="6" fillId="0" borderId="0" xfId="0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0" xfId="1" applyFont="1" applyProtection="1">
      <protection locked="0"/>
    </xf>
    <xf numFmtId="0" fontId="8" fillId="0" borderId="0" xfId="1" applyFont="1" applyAlignment="1">
      <alignment horizontal="left"/>
    </xf>
    <xf numFmtId="14" fontId="6" fillId="0" borderId="0" xfId="3" applyNumberFormat="1" applyFont="1"/>
    <xf numFmtId="0" fontId="8" fillId="0" borderId="0" xfId="1" applyFont="1" applyProtection="1">
      <protection locked="0"/>
    </xf>
    <xf numFmtId="0" fontId="8" fillId="0" borderId="0" xfId="1" applyFont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6" fillId="0" borderId="0" xfId="1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0" fontId="6" fillId="3" borderId="1" xfId="1" applyNumberFormat="1" applyFont="1" applyFill="1" applyBorder="1" applyAlignment="1" applyProtection="1">
      <alignment horizontal="center" vertical="center"/>
    </xf>
    <xf numFmtId="9" fontId="6" fillId="3" borderId="1" xfId="1" applyNumberFormat="1" applyFont="1" applyFill="1" applyBorder="1" applyAlignment="1" applyProtection="1">
      <alignment horizontal="center" vertical="center" wrapText="1"/>
    </xf>
    <xf numFmtId="10" fontId="6" fillId="3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2" fontId="6" fillId="3" borderId="1" xfId="1" applyNumberFormat="1" applyFont="1" applyFill="1" applyBorder="1" applyAlignment="1" applyProtection="1">
      <alignment horizontal="center" vertical="center"/>
    </xf>
    <xf numFmtId="1" fontId="6" fillId="3" borderId="1" xfId="1" applyNumberFormat="1" applyFont="1" applyFill="1" applyBorder="1" applyAlignment="1" applyProtection="1">
      <alignment horizontal="center" vertical="center" wrapText="1"/>
    </xf>
    <xf numFmtId="2" fontId="6" fillId="3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64" fontId="6" fillId="0" borderId="0" xfId="0" applyNumberFormat="1" applyFont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0" fontId="6" fillId="0" borderId="0" xfId="4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5">
    <cellStyle name="Normal" xfId="0" builtinId="0"/>
    <cellStyle name="Обычный_PL02.01.1" xfId="3"/>
    <cellStyle name="Обычный_PN14" xfId="1"/>
    <cellStyle name="Обычный_Общая часть" xfId="2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ca\&#1054;&#1083;&#1080;&#1084;&#1095;&#1086;&#1085;%202026\&#1060;&#1080;&#1085;&#1072;\&#1084;&#1072;&#1088;&#1090;\MDO.FIN.v1.MDO.1916m03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KAM%20to%20save%20on%20N/AKAM%20database%20project/Testing/Afg%20Aug%202012%20(corrected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mikhudo.r/Local%20Settings/Temporary%20Internet%20Files/Content.Outlook/V6TM3U8L/Tajikistan%20(Jan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mish.Ramikhudoev/AppData/Local/Microsoft/Windows/INetCache/Content.Outlook/10WBVP70/&#1050;&#1085;&#1080;&#1075;&#1072;1%20(0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C"/>
      <sheetName val="BINFO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LB08.01"/>
      <sheetName val="AL09.01"/>
      <sheetName val="DD11.02"/>
      <sheetName val="GA12.01"/>
      <sheetName val="GA12.02"/>
      <sheetName val="RM12.03"/>
      <sheetName val="RM12.04"/>
      <sheetName val="DA13.07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FX19.01"/>
      <sheetName val="CL20.01"/>
      <sheetName val="CL20.02"/>
      <sheetName val="BB21.01"/>
      <sheetName val="BB21.02"/>
      <sheetName val="AC22.01"/>
      <sheetName val="AC22.02"/>
      <sheetName val="WO23.01"/>
      <sheetName val="PB25.01"/>
      <sheetName val="PB25.02"/>
      <sheetName val="Reference"/>
      <sheetName val="Validations"/>
    </sheetNames>
    <sheetDataSet>
      <sheetData sheetId="0">
        <row r="5">
          <cell r="E5" t="str">
            <v>ҶДММ ТАҚХ "ФИНКА"</v>
          </cell>
        </row>
        <row r="10">
          <cell r="C10" t="str">
            <v xml:space="preserve"> "31 Марти соли 2026"</v>
          </cell>
        </row>
      </sheetData>
      <sheetData sheetId="1"/>
      <sheetData sheetId="2"/>
      <sheetData sheetId="3">
        <row r="7">
          <cell r="D7">
            <v>14083597</v>
          </cell>
        </row>
        <row r="8">
          <cell r="D8">
            <v>0</v>
          </cell>
        </row>
        <row r="91">
          <cell r="D91">
            <v>0</v>
          </cell>
        </row>
        <row r="99">
          <cell r="D99">
            <v>453425818</v>
          </cell>
        </row>
      </sheetData>
      <sheetData sheetId="4">
        <row r="29">
          <cell r="D29">
            <v>163604905</v>
          </cell>
        </row>
      </sheetData>
      <sheetData sheetId="5"/>
      <sheetData sheetId="6"/>
      <sheetData sheetId="7"/>
      <sheetData sheetId="8"/>
      <sheetData sheetId="9"/>
      <sheetData sheetId="10">
        <row r="26">
          <cell r="D26">
            <v>0</v>
          </cell>
        </row>
        <row r="31">
          <cell r="D31">
            <v>0</v>
          </cell>
        </row>
        <row r="32">
          <cell r="D32">
            <v>0</v>
          </cell>
        </row>
        <row r="54">
          <cell r="D54">
            <v>0</v>
          </cell>
        </row>
        <row r="59">
          <cell r="D59">
            <v>0</v>
          </cell>
        </row>
        <row r="60">
          <cell r="D60">
            <v>0</v>
          </cell>
        </row>
        <row r="87">
          <cell r="D87">
            <v>0</v>
          </cell>
        </row>
        <row r="88">
          <cell r="D88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11">
          <cell r="T11">
            <v>0</v>
          </cell>
          <cell r="U11">
            <v>0</v>
          </cell>
        </row>
      </sheetData>
      <sheetData sheetId="17">
        <row r="9">
          <cell r="K9">
            <v>257284.46000000002</v>
          </cell>
          <cell r="L9">
            <v>0</v>
          </cell>
          <cell r="W9">
            <v>42727.39</v>
          </cell>
        </row>
      </sheetData>
      <sheetData sheetId="18"/>
      <sheetData sheetId="19"/>
      <sheetData sheetId="20"/>
      <sheetData sheetId="21">
        <row r="10">
          <cell r="D10">
            <v>17787592</v>
          </cell>
          <cell r="E10">
            <v>0</v>
          </cell>
        </row>
        <row r="12">
          <cell r="D12">
            <v>11142817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6">
          <cell r="D16">
            <v>0</v>
          </cell>
          <cell r="E16">
            <v>0</v>
          </cell>
        </row>
        <row r="18">
          <cell r="D18">
            <v>0</v>
          </cell>
          <cell r="E18">
            <v>0</v>
          </cell>
        </row>
      </sheetData>
      <sheetData sheetId="22">
        <row r="22">
          <cell r="D22">
            <v>0</v>
          </cell>
          <cell r="E22">
            <v>0</v>
          </cell>
        </row>
        <row r="26">
          <cell r="D26">
            <v>9719956.1060759891</v>
          </cell>
          <cell r="E26">
            <v>70776556.638824761</v>
          </cell>
        </row>
      </sheetData>
      <sheetData sheetId="23"/>
      <sheetData sheetId="24"/>
      <sheetData sheetId="25"/>
      <sheetData sheetId="26"/>
      <sheetData sheetId="27">
        <row r="19">
          <cell r="F19">
            <v>419005774.00267059</v>
          </cell>
        </row>
      </sheetData>
      <sheetData sheetId="28"/>
      <sheetData sheetId="29">
        <row r="25">
          <cell r="D25">
            <v>55601703</v>
          </cell>
        </row>
        <row r="38">
          <cell r="D38">
            <v>61697578.5</v>
          </cell>
        </row>
      </sheetData>
      <sheetData sheetId="30"/>
      <sheetData sheetId="31"/>
      <sheetData sheetId="32">
        <row r="9">
          <cell r="D9">
            <v>102093.60293859999</v>
          </cell>
          <cell r="E9">
            <v>125757.69973199999</v>
          </cell>
          <cell r="F9">
            <v>0</v>
          </cell>
          <cell r="G9">
            <v>167604.1817725338</v>
          </cell>
          <cell r="H9">
            <v>102093.60293859999</v>
          </cell>
          <cell r="I9">
            <v>0</v>
          </cell>
          <cell r="J9">
            <v>125757.69973199999</v>
          </cell>
          <cell r="K9">
            <v>167604.1817725338</v>
          </cell>
          <cell r="L9">
            <v>227851.30267059998</v>
          </cell>
          <cell r="M9">
            <v>167604.1817725338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озун"/>
      <sheetName val="Фоида ва зарар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view="pageBreakPreview" topLeftCell="A16" zoomScale="40" zoomScaleNormal="130" zoomScaleSheetLayoutView="40" workbookViewId="0">
      <selection activeCell="A15" sqref="A15"/>
    </sheetView>
  </sheetViews>
  <sheetFormatPr defaultColWidth="9.3046875" defaultRowHeight="12.9" x14ac:dyDescent="0.35"/>
  <cols>
    <col min="1" max="1" width="2.3046875" style="43" customWidth="1"/>
    <col min="2" max="2" width="12.84375" style="44" customWidth="1"/>
    <col min="3" max="3" width="76.69140625" style="43" customWidth="1"/>
    <col min="4" max="4" width="10.3046875" style="43" customWidth="1"/>
    <col min="5" max="5" width="79" style="43" customWidth="1"/>
    <col min="6" max="7" width="21.69140625" style="43" customWidth="1"/>
    <col min="8" max="8" width="20.69140625" style="43" customWidth="1"/>
    <col min="9" max="9" width="10.4609375" style="43" bestFit="1" customWidth="1"/>
    <col min="10" max="16384" width="9.3046875" style="43"/>
  </cols>
  <sheetData>
    <row r="1" spans="2:9" s="7" customFormat="1" ht="11.25" customHeight="1" x14ac:dyDescent="0.4">
      <c r="B1" s="1"/>
      <c r="C1" s="2"/>
      <c r="D1" s="3"/>
      <c r="E1" s="4"/>
      <c r="F1" s="3"/>
      <c r="G1" s="5" t="s">
        <v>0</v>
      </c>
      <c r="H1" s="6"/>
    </row>
    <row r="2" spans="2:9" s="10" customFormat="1" ht="18" x14ac:dyDescent="0.45">
      <c r="B2" s="8"/>
      <c r="C2" s="9" t="str">
        <f>[1]T!E5</f>
        <v>ҶДММ ТАҚХ "ФИНКА"</v>
      </c>
      <c r="E2" s="11"/>
      <c r="F2" s="12"/>
      <c r="G2" s="6"/>
      <c r="H2" s="6"/>
    </row>
    <row r="3" spans="2:9" s="10" customFormat="1" ht="18" x14ac:dyDescent="0.45">
      <c r="B3" s="8"/>
      <c r="C3" s="13" t="str">
        <f>"Ҳисобот дар санаи "&amp; TEXT([1]T!$C$10,"ДД.ММ.ГГГГ")</f>
        <v>Ҳисобот дар санаи  "31 Марти соли 2026"</v>
      </c>
      <c r="D3" s="14"/>
      <c r="E3" s="12"/>
      <c r="F3" s="15"/>
      <c r="G3" s="12"/>
      <c r="H3" s="12"/>
    </row>
    <row r="4" spans="2:9" s="10" customFormat="1" ht="18" x14ac:dyDescent="0.45">
      <c r="B4" s="8"/>
      <c r="C4" s="13" t="s">
        <v>1</v>
      </c>
      <c r="E4" s="16"/>
      <c r="F4" s="16"/>
      <c r="G4" s="16"/>
      <c r="H4" s="12"/>
    </row>
    <row r="5" spans="2:9" s="19" customFormat="1" ht="9" customHeight="1" x14ac:dyDescent="0.45">
      <c r="B5" s="17"/>
      <c r="C5" s="18"/>
      <c r="D5" s="18"/>
      <c r="E5" s="18"/>
      <c r="F5" s="18"/>
      <c r="G5" s="18"/>
      <c r="H5" s="18"/>
    </row>
    <row r="6" spans="2:9" s="19" customFormat="1" ht="77.400000000000006" customHeight="1" x14ac:dyDescent="0.45">
      <c r="B6" s="20"/>
      <c r="C6" s="21" t="s">
        <v>2</v>
      </c>
      <c r="D6" s="21" t="s">
        <v>3</v>
      </c>
      <c r="E6" s="22" t="s">
        <v>4</v>
      </c>
      <c r="F6" s="21" t="s">
        <v>5</v>
      </c>
      <c r="G6" s="21" t="s">
        <v>6</v>
      </c>
      <c r="H6" s="21" t="s">
        <v>7</v>
      </c>
    </row>
    <row r="7" spans="2:9" s="19" customFormat="1" ht="18" x14ac:dyDescent="0.45">
      <c r="B7" s="20"/>
      <c r="C7" s="22">
        <v>1</v>
      </c>
      <c r="D7" s="22">
        <v>2</v>
      </c>
      <c r="E7" s="22">
        <v>3</v>
      </c>
      <c r="F7" s="22">
        <v>4</v>
      </c>
      <c r="G7" s="22">
        <v>5</v>
      </c>
      <c r="H7" s="22">
        <v>6</v>
      </c>
    </row>
    <row r="8" spans="2:9" s="29" customFormat="1" ht="36" x14ac:dyDescent="0.3">
      <c r="B8" s="20" t="s">
        <v>8</v>
      </c>
      <c r="C8" s="23" t="s">
        <v>9</v>
      </c>
      <c r="D8" s="24" t="s">
        <v>10</v>
      </c>
      <c r="E8" s="25" t="s">
        <v>11</v>
      </c>
      <c r="F8" s="26">
        <f>IFERROR('[1]CA15.05'!$D$38/'[1]CA15.03'!$F$19,0)</f>
        <v>0.14724756155653063</v>
      </c>
      <c r="G8" s="27">
        <v>0.12</v>
      </c>
      <c r="H8" s="28">
        <f>F8-G8</f>
        <v>2.7247561556530631E-2</v>
      </c>
    </row>
    <row r="9" spans="2:9" s="29" customFormat="1" ht="36" x14ac:dyDescent="0.3">
      <c r="B9" s="20" t="s">
        <v>12</v>
      </c>
      <c r="C9" s="23" t="s">
        <v>9</v>
      </c>
      <c r="D9" s="24" t="s">
        <v>13</v>
      </c>
      <c r="E9" s="25" t="s">
        <v>14</v>
      </c>
      <c r="F9" s="26">
        <f>IFERROR(+'[1]CA15.05'!D38/('[1]BA01.01'!D99-'[1]BA01.01'!D91),0)</f>
        <v>0.13606983998427721</v>
      </c>
      <c r="G9" s="27">
        <v>0.1</v>
      </c>
      <c r="H9" s="28">
        <f t="shared" ref="H9:H16" si="0">F9-G9</f>
        <v>3.6069839984277208E-2</v>
      </c>
    </row>
    <row r="10" spans="2:9" s="29" customFormat="1" ht="36" x14ac:dyDescent="0.3">
      <c r="B10" s="20" t="s">
        <v>15</v>
      </c>
      <c r="C10" s="23" t="s">
        <v>16</v>
      </c>
      <c r="D10" s="24" t="s">
        <v>17</v>
      </c>
      <c r="E10" s="25" t="s">
        <v>18</v>
      </c>
      <c r="F10" s="26">
        <f>IFERROR(+'[1]CA15.05'!$D$25/'[1]CA15.03'!$F$19,0)</f>
        <v>0.13269913316193493</v>
      </c>
      <c r="G10" s="27">
        <v>0.1</v>
      </c>
      <c r="H10" s="28">
        <f t="shared" si="0"/>
        <v>3.2699133161934929E-2</v>
      </c>
      <c r="I10" s="30"/>
    </row>
    <row r="11" spans="2:9" s="29" customFormat="1" ht="36" x14ac:dyDescent="0.3">
      <c r="B11" s="20" t="s">
        <v>19</v>
      </c>
      <c r="C11" s="31" t="s">
        <v>20</v>
      </c>
      <c r="D11" s="24" t="s">
        <v>21</v>
      </c>
      <c r="E11" s="25" t="s">
        <v>22</v>
      </c>
      <c r="F11" s="26">
        <f>IFERROR(+('[1]BA01.01'!D7+'[1]BA01.01'!D8+'[1]RM12.03'!D10+'[1]RM12.03'!E10+'[1]RM12.03'!D12+'[1]RM12.03'!E12+'[1]RM12.03'!D14+'[1]RM12.03'!E14+'[1]RM12.03'!D16+'[1]RM12.03'!E16+'[1]RM12.03'!D18+'[1]RM12.03'!E18)/('[1]RM12.04'!D26+'[1]RM12.04'!E26-'[1]RM12.04'!D22-'[1]RM12.04'!E22),0)</f>
        <v>0.53435862664404465</v>
      </c>
      <c r="G11" s="27">
        <f>IF(OR(F8&lt;G8,F9&lt;G9,F11&lt;30%,F12&gt;G12,F13&gt;G13,F14&gt;G14,F15&gt;G15,F16&gt;G16,F18&gt;G18,F19&gt;G19,F20&gt;G20,F21&gt;G21,F22&gt;G22,F23&gt;G23,F24&gt;G24,F25&gt;G25,F26&gt;G26,F27&gt;G27),50%,30%)</f>
        <v>0.3</v>
      </c>
      <c r="H11" s="28">
        <f t="shared" si="0"/>
        <v>0.23435862664404467</v>
      </c>
    </row>
    <row r="12" spans="2:9" s="29" customFormat="1" ht="44.25" customHeight="1" x14ac:dyDescent="0.3">
      <c r="B12" s="20" t="s">
        <v>23</v>
      </c>
      <c r="C12" s="31" t="s">
        <v>24</v>
      </c>
      <c r="D12" s="24" t="s">
        <v>25</v>
      </c>
      <c r="E12" s="25" t="s">
        <v>26</v>
      </c>
      <c r="F12" s="28">
        <f>IFERROR(IF('[1]CA15.05'!D38&lt;&gt;0,'[1]LB08.01'!$U$11/'[1]CA15.05'!D38,0),0)</f>
        <v>0</v>
      </c>
      <c r="G12" s="27">
        <v>0.2</v>
      </c>
      <c r="H12" s="28">
        <f t="shared" si="0"/>
        <v>-0.2</v>
      </c>
    </row>
    <row r="13" spans="2:9" s="29" customFormat="1" ht="33.75" customHeight="1" x14ac:dyDescent="0.3">
      <c r="B13" s="20" t="s">
        <v>27</v>
      </c>
      <c r="C13" s="31" t="s">
        <v>28</v>
      </c>
      <c r="D13" s="24" t="s">
        <v>29</v>
      </c>
      <c r="E13" s="25" t="s">
        <v>30</v>
      </c>
      <c r="F13" s="32">
        <f>IFERROR(('[1]LB08.01'!$T$11)/'[1]CA15.05'!D38,0)</f>
        <v>0</v>
      </c>
      <c r="G13" s="33">
        <v>3</v>
      </c>
      <c r="H13" s="34">
        <f>F13-G13</f>
        <v>-3</v>
      </c>
    </row>
    <row r="14" spans="2:9" s="29" customFormat="1" ht="41.25" customHeight="1" x14ac:dyDescent="0.3">
      <c r="B14" s="20" t="s">
        <v>31</v>
      </c>
      <c r="C14" s="35" t="s">
        <v>32</v>
      </c>
      <c r="D14" s="24" t="s">
        <v>33</v>
      </c>
      <c r="E14" s="25" t="s">
        <v>34</v>
      </c>
      <c r="F14" s="28">
        <f>IFERROR(IF('[1]CA15.05'!D38&lt;&gt;0,'[1]AL09.01'!W9/'[1]CA15.05'!D38,0),0)</f>
        <v>6.9252944829917436E-4</v>
      </c>
      <c r="G14" s="27">
        <v>0.02</v>
      </c>
      <c r="H14" s="28">
        <f t="shared" si="0"/>
        <v>-1.9307470551700828E-2</v>
      </c>
      <c r="I14" s="36"/>
    </row>
    <row r="15" spans="2:9" s="29" customFormat="1" ht="42" customHeight="1" x14ac:dyDescent="0.3">
      <c r="B15" s="20" t="s">
        <v>35</v>
      </c>
      <c r="C15" s="35" t="s">
        <v>36</v>
      </c>
      <c r="D15" s="24" t="s">
        <v>37</v>
      </c>
      <c r="E15" s="25" t="s">
        <v>38</v>
      </c>
      <c r="F15" s="28">
        <f>IFERROR(('[1]AL09.01'!$K$9+'[1]AL09.01'!$L$9)/'[1]CA15.05'!$D$38,0)</f>
        <v>4.1700900789809767E-3</v>
      </c>
      <c r="G15" s="27">
        <v>0.1</v>
      </c>
      <c r="H15" s="28">
        <f t="shared" si="0"/>
        <v>-9.582990992101903E-2</v>
      </c>
    </row>
    <row r="16" spans="2:9" s="29" customFormat="1" ht="45.75" customHeight="1" x14ac:dyDescent="0.3">
      <c r="B16" s="20" t="s">
        <v>39</v>
      </c>
      <c r="C16" s="23" t="s">
        <v>40</v>
      </c>
      <c r="D16" s="37" t="s">
        <v>41</v>
      </c>
      <c r="E16" s="25" t="s">
        <v>42</v>
      </c>
      <c r="F16" s="26">
        <f>IFERROR(('[1]SI04.01'!D26+'[1]SI04.01'!D31+'[1]SI04.01'!D32+'[1]SI04.01'!D54+'[1]SI04.01'!D59+'[1]SI04.01'!D60+'[1]SI04.01'!D82+'[1]SI04.01'!D87+'[1]SI04.01'!D88)/'[1]CA15.05'!D38,0)</f>
        <v>0</v>
      </c>
      <c r="G16" s="27">
        <v>0.1</v>
      </c>
      <c r="H16" s="28">
        <f t="shared" si="0"/>
        <v>-0.1</v>
      </c>
    </row>
    <row r="17" spans="2:11" s="29" customFormat="1" ht="36" x14ac:dyDescent="0.3">
      <c r="B17" s="20" t="s">
        <v>43</v>
      </c>
      <c r="C17" s="38" t="s">
        <v>44</v>
      </c>
      <c r="D17" s="39" t="s">
        <v>45</v>
      </c>
      <c r="E17" s="40" t="s">
        <v>46</v>
      </c>
      <c r="F17" s="32">
        <f>IFERROR('[1]BL01.02'!D29/'[1]CA15.05'!D38,0)</f>
        <v>2.6517232763032994</v>
      </c>
      <c r="G17" s="33">
        <v>3</v>
      </c>
      <c r="H17" s="34">
        <f>F17-G17</f>
        <v>-0.3482767236967006</v>
      </c>
      <c r="K17" s="41"/>
    </row>
    <row r="18" spans="2:11" s="29" customFormat="1" ht="36" x14ac:dyDescent="0.3">
      <c r="B18" s="42" t="s">
        <v>47</v>
      </c>
      <c r="C18" s="23" t="s">
        <v>48</v>
      </c>
      <c r="D18" s="37" t="s">
        <v>49</v>
      </c>
      <c r="E18" s="25" t="s">
        <v>50</v>
      </c>
      <c r="F18" s="26">
        <f>IFERROR(IF('[1]FX19.01'!L9&gt;'[1]FX19.01'!M9,('[1]FX19.01'!L9-'[1]FX19.01'!M9)/'[1]CA15.05'!D38,0),0)</f>
        <v>9.764908504158907E-4</v>
      </c>
      <c r="G18" s="27">
        <v>0.2</v>
      </c>
      <c r="H18" s="28">
        <f t="shared" ref="H18:H27" si="1">F18-G18</f>
        <v>-0.19902350914958411</v>
      </c>
    </row>
    <row r="19" spans="2:11" s="29" customFormat="1" ht="36" x14ac:dyDescent="0.3">
      <c r="B19" s="42" t="s">
        <v>51</v>
      </c>
      <c r="C19" s="23" t="s">
        <v>52</v>
      </c>
      <c r="D19" s="37" t="s">
        <v>49</v>
      </c>
      <c r="E19" s="25" t="s">
        <v>53</v>
      </c>
      <c r="F19" s="26">
        <f>IFERROR(IF('[1]FX19.01'!L9&lt;'[1]FX19.01'!M9,('[1]FX19.01'!M9-'[1]FX19.01'!L9)/'[1]CA15.05'!D38,0),0)</f>
        <v>0</v>
      </c>
      <c r="G19" s="27">
        <v>0.2</v>
      </c>
      <c r="H19" s="28">
        <f t="shared" si="1"/>
        <v>-0.2</v>
      </c>
    </row>
    <row r="20" spans="2:11" s="29" customFormat="1" ht="36" x14ac:dyDescent="0.3">
      <c r="B20" s="42" t="s">
        <v>54</v>
      </c>
      <c r="C20" s="23" t="s">
        <v>48</v>
      </c>
      <c r="D20" s="24" t="s">
        <v>55</v>
      </c>
      <c r="E20" s="25" t="s">
        <v>56</v>
      </c>
      <c r="F20" s="26">
        <f>IFERROR(IF('[1]FX19.01'!J9&gt;'[1]FX19.01'!K9,('[1]FX19.01'!J9-'[1]FX19.01'!K9)/'[1]CA15.05'!D38,0),0)</f>
        <v>0</v>
      </c>
      <c r="G20" s="27">
        <v>0.1</v>
      </c>
      <c r="H20" s="28">
        <f t="shared" si="1"/>
        <v>-0.1</v>
      </c>
    </row>
    <row r="21" spans="2:11" s="29" customFormat="1" ht="36" x14ac:dyDescent="0.3">
      <c r="B21" s="42" t="s">
        <v>57</v>
      </c>
      <c r="C21" s="23" t="s">
        <v>52</v>
      </c>
      <c r="D21" s="24" t="s">
        <v>58</v>
      </c>
      <c r="E21" s="25" t="s">
        <v>59</v>
      </c>
      <c r="F21" s="26">
        <f>IFERROR(IF('[1]FX19.01'!J9&lt;'[1]FX19.01'!K9,('[1]FX19.01'!K9-'[1]FX19.01'!J9)/'[1]CA15.05'!D38,0),0)</f>
        <v>6.7825161145560701E-4</v>
      </c>
      <c r="G21" s="27">
        <v>0.1</v>
      </c>
      <c r="H21" s="28">
        <f t="shared" si="1"/>
        <v>-9.9321748388544392E-2</v>
      </c>
    </row>
    <row r="22" spans="2:11" s="29" customFormat="1" ht="36" x14ac:dyDescent="0.3">
      <c r="B22" s="42" t="s">
        <v>60</v>
      </c>
      <c r="C22" s="23" t="s">
        <v>48</v>
      </c>
      <c r="D22" s="24" t="s">
        <v>61</v>
      </c>
      <c r="E22" s="25" t="s">
        <v>62</v>
      </c>
      <c r="F22" s="26">
        <f>IFERROR(IF('[1]FX19.01'!H9&gt;'[1]FX19.01'!I9,('[1]FX19.01'!H9-'[1]FX19.01'!I9)/'[1]CA15.05'!D38,0),0)</f>
        <v>1.6547424618714977E-3</v>
      </c>
      <c r="G22" s="27">
        <v>0.1</v>
      </c>
      <c r="H22" s="28">
        <f t="shared" si="1"/>
        <v>-9.8345257538128505E-2</v>
      </c>
    </row>
    <row r="23" spans="2:11" s="29" customFormat="1" ht="36" x14ac:dyDescent="0.3">
      <c r="B23" s="42" t="s">
        <v>63</v>
      </c>
      <c r="C23" s="23" t="s">
        <v>52</v>
      </c>
      <c r="D23" s="24" t="s">
        <v>64</v>
      </c>
      <c r="E23" s="25" t="s">
        <v>62</v>
      </c>
      <c r="F23" s="26">
        <f>IFERROR(IF('[1]FX19.01'!H9&lt;'[1]FX19.01'!I9,('[1]FX19.01'!I9-'[1]FX19.01'!H9)/'[1]CA15.05'!D38,0),0)</f>
        <v>0</v>
      </c>
      <c r="G23" s="27">
        <v>0.1</v>
      </c>
      <c r="H23" s="28">
        <f t="shared" si="1"/>
        <v>-0.1</v>
      </c>
    </row>
    <row r="24" spans="2:11" s="29" customFormat="1" ht="36" x14ac:dyDescent="0.3">
      <c r="B24" s="42" t="s">
        <v>65</v>
      </c>
      <c r="C24" s="23" t="s">
        <v>48</v>
      </c>
      <c r="D24" s="24" t="s">
        <v>66</v>
      </c>
      <c r="E24" s="25" t="s">
        <v>67</v>
      </c>
      <c r="F24" s="26">
        <f>IFERROR(SUM(('[1]FX19.01'!E9)/'[1]CA15.05'!D38,0),0)</f>
        <v>2.0382923088626565E-3</v>
      </c>
      <c r="G24" s="27">
        <v>0.08</v>
      </c>
      <c r="H24" s="28">
        <f t="shared" si="1"/>
        <v>-7.7961707691137347E-2</v>
      </c>
    </row>
    <row r="25" spans="2:11" s="29" customFormat="1" ht="36" x14ac:dyDescent="0.3">
      <c r="B25" s="42" t="s">
        <v>68</v>
      </c>
      <c r="C25" s="23" t="s">
        <v>52</v>
      </c>
      <c r="D25" s="24" t="s">
        <v>69</v>
      </c>
      <c r="E25" s="25" t="s">
        <v>67</v>
      </c>
      <c r="F25" s="26">
        <f>IFERROR(SUM(('[1]FX19.01'!G9)/'[1]CA15.05'!D38,0),0)</f>
        <v>2.7165439203182635E-3</v>
      </c>
      <c r="G25" s="27">
        <v>0.08</v>
      </c>
      <c r="H25" s="28">
        <f t="shared" si="1"/>
        <v>-7.7283456079681734E-2</v>
      </c>
    </row>
    <row r="26" spans="2:11" s="29" customFormat="1" ht="36" x14ac:dyDescent="0.3">
      <c r="B26" s="42" t="s">
        <v>70</v>
      </c>
      <c r="C26" s="23" t="s">
        <v>48</v>
      </c>
      <c r="D26" s="24" t="s">
        <v>71</v>
      </c>
      <c r="E26" s="25" t="s">
        <v>72</v>
      </c>
      <c r="F26" s="26">
        <f>IFERROR(SUM(('[1]FX19.01'!D9)/'[1]CA15.05'!D38,0),0)</f>
        <v>1.6547424618714977E-3</v>
      </c>
      <c r="G26" s="27">
        <v>0.08</v>
      </c>
      <c r="H26" s="28">
        <f t="shared" si="1"/>
        <v>-7.8345257538128502E-2</v>
      </c>
    </row>
    <row r="27" spans="2:11" s="29" customFormat="1" ht="36" x14ac:dyDescent="0.3">
      <c r="B27" s="42" t="s">
        <v>73</v>
      </c>
      <c r="C27" s="23" t="s">
        <v>52</v>
      </c>
      <c r="D27" s="24" t="s">
        <v>74</v>
      </c>
      <c r="E27" s="25" t="s">
        <v>72</v>
      </c>
      <c r="F27" s="26">
        <f>IFERROR(SUM(('[1]FX19.01'!F9)/'[1]CA15.05'!D38,0),0)</f>
        <v>0</v>
      </c>
      <c r="G27" s="27">
        <v>0.08</v>
      </c>
      <c r="H27" s="28">
        <f t="shared" si="1"/>
        <v>-0.08</v>
      </c>
    </row>
  </sheetData>
  <sheetProtection password="B0B1" sheet="1" objects="1" scenarios="1"/>
  <mergeCells count="1">
    <mergeCell ref="G1:H2"/>
  </mergeCells>
  <pageMargins left="0.31496062992125984" right="0.31496062992125984" top="0.23622047244094491" bottom="0.23622047244094491" header="0.19685039370078741" footer="0.19685039370078741"/>
  <pageSetup paperSize="9" scale="58" orientation="landscape" r:id="rId1"/>
  <headerFooter alignWithMargins="0">
    <oddFooter>&amp;L&amp;7&amp;D&amp;C&amp;7&amp;P&amp;R&amp;7&amp;F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PN14.01</vt:lpstr>
      <vt:lpstr>PN14.01!Print_Area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Ramikhudo Ramikhudoev</dc:creator>
  <cp:lastModifiedBy>Ramikhudo Ramikhudoev</cp:lastModifiedBy>
  <dcterms:created xsi:type="dcterms:W3CDTF">2026-04-29T06:59:02Z</dcterms:created>
  <dcterms:modified xsi:type="dcterms:W3CDTF">2026-04-29T07:00:29Z</dcterms:modified>
</cp:coreProperties>
</file>